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76" yWindow="65416" windowWidth="28620" windowHeight="13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<sst xmlns="http://schemas.openxmlformats.org/spreadsheetml/2006/main" count="66" uniqueCount="45">
  <si>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b</t>
  </si>
  <si>
    <t>Q</t>
  </si>
  <si>
    <t>h</t>
  </si>
  <si>
    <t>v</t>
  </si>
  <si>
    <t>a0</t>
  </si>
  <si>
    <t>mv</t>
  </si>
  <si>
    <t>dt</t>
  </si>
  <si>
    <t>F</t>
  </si>
  <si>
    <t>bl/d/a</t>
  </si>
  <si>
    <t>controllo</t>
  </si>
  <si>
    <t>sezione</t>
  </si>
  <si>
    <t>pmax</t>
  </si>
  <si>
    <t>diametro</t>
  </si>
  <si>
    <t>Lunghezza</t>
  </si>
  <si>
    <t>1/2mv^2</t>
  </si>
  <si>
    <t>fmax</t>
  </si>
  <si>
    <t>Volume</t>
  </si>
  <si>
    <t>volume  BAR</t>
  </si>
  <si>
    <t>a pmax Pa</t>
  </si>
  <si>
    <t>m</t>
  </si>
  <si>
    <t>Joule</t>
  </si>
  <si>
    <t>kgm/s</t>
  </si>
  <si>
    <t>N</t>
  </si>
  <si>
    <t>m/s</t>
  </si>
  <si>
    <t>m^3/s</t>
  </si>
  <si>
    <t xml:space="preserve">Pa </t>
  </si>
  <si>
    <t>v max</t>
  </si>
  <si>
    <t xml:space="preserve">altezza </t>
  </si>
  <si>
    <t>caduta</t>
  </si>
  <si>
    <t>di chiusura</t>
  </si>
  <si>
    <t>tempo</t>
  </si>
  <si>
    <t>m^2</t>
  </si>
  <si>
    <t>fissata la lunghezza per ogni diametro e h  e dt si ottiene la v effetiva e la portata di scarico , la pressione massima, il volume per ogni colpo alla p max, oppure il volume per ogni colpo alla pressione fissata</t>
  </si>
  <si>
    <t>secondi</t>
  </si>
  <si>
    <t>portata</t>
  </si>
  <si>
    <t>energia cinetica</t>
  </si>
  <si>
    <t>joule</t>
  </si>
  <si>
    <t xml:space="preserve">solo per </t>
  </si>
  <si>
    <t xml:space="preserve">prima </t>
  </si>
  <si>
    <t>tabella</t>
  </si>
  <si>
    <t xml:space="preserve">dato </t>
  </si>
  <si>
    <t>comune</t>
  </si>
  <si>
    <t>fissata la portata e h  e dt si ottiene lunghezza del tubo  la v effetiva  , la pressione massima, il volume per ogni colpo alla p max, oppure il volume per ogni colpo alla pressione fissata</t>
  </si>
  <si>
    <t>in verde i datiregolabili</t>
  </si>
  <si>
    <t>in azzurro datti i uscita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</si>
</sst>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1"/>
  <sheetViews>
    <sheetView tabSelected="1" workbookViewId="0" topLeftCell="A1">
      <selection activeCell="G19" sqref="G19"/>
    </sheetView>
  </sheetViews>
  <sheetFormatPr defaultColWidth="9.140625" defaultRowHeight="12.75"/>
  <cols>
    <col min="8" max="8" width="12.421875" style="0" bestFit="1" customWidth="1"/>
    <col min="9" max="9" width="10.140625" style="0" customWidth="1"/>
    <col min="10" max="10" width="12.421875" style="0" bestFit="1" customWidth="1"/>
    <col min="11" max="11" width="12.421875" style="0" customWidth="1"/>
    <col min="13" max="13" width="12.421875" style="0" bestFit="1" customWidth="1"/>
    <col min="14" max="14" width="13.421875" style="0" customWidth="1"/>
    <col min="19" max="21" width="12.421875" style="0" bestFit="1" customWidth="1"/>
    <col min="22" max="22" width="13.140625" style="0" bestFit="1" customWidth="1"/>
  </cols>
  <sheetData>
    <row r="2" ht="12.75">
      <c r="J2" s="5" t="s">
        <v>42</v>
      </c>
    </row>
    <row r="3" spans="5:22" ht="12.75">
      <c r="E3" t="s">
        <v>2</v>
      </c>
      <c r="G3" t="s">
        <v>26</v>
      </c>
      <c r="I3" t="s">
        <v>6</v>
      </c>
      <c r="K3" t="s">
        <v>10</v>
      </c>
      <c r="L3" t="s">
        <v>12</v>
      </c>
      <c r="M3" t="s">
        <v>13</v>
      </c>
      <c r="N3" t="s">
        <v>35</v>
      </c>
      <c r="O3" t="s">
        <v>5</v>
      </c>
      <c r="P3" t="s">
        <v>7</v>
      </c>
      <c r="Q3" t="s">
        <v>3</v>
      </c>
      <c r="R3" t="s">
        <v>1</v>
      </c>
      <c r="U3" t="s">
        <v>16</v>
      </c>
      <c r="V3" t="s">
        <v>17</v>
      </c>
    </row>
    <row r="4" spans="3:22" ht="12.75">
      <c r="C4" t="s">
        <v>0</v>
      </c>
      <c r="D4" t="s">
        <v>1</v>
      </c>
      <c r="E4" t="s">
        <v>19</v>
      </c>
      <c r="G4" t="s">
        <v>23</v>
      </c>
      <c r="H4" t="s">
        <v>4</v>
      </c>
      <c r="I4" t="s">
        <v>33</v>
      </c>
      <c r="J4" t="s">
        <v>8</v>
      </c>
      <c r="K4" t="s">
        <v>31</v>
      </c>
      <c r="L4" t="s">
        <v>19</v>
      </c>
      <c r="N4" t="s">
        <v>36</v>
      </c>
      <c r="O4" t="s">
        <v>21</v>
      </c>
      <c r="P4" t="s">
        <v>22</v>
      </c>
      <c r="Q4" t="s">
        <v>23</v>
      </c>
      <c r="R4" t="s">
        <v>9</v>
      </c>
      <c r="T4" t="s">
        <v>11</v>
      </c>
      <c r="U4" t="s">
        <v>18</v>
      </c>
      <c r="V4" s="3">
        <v>3</v>
      </c>
    </row>
    <row r="5" spans="3:22" ht="12.75">
      <c r="C5">
        <f>8*3.14*0.001</f>
        <v>0.02512</v>
      </c>
      <c r="D5" s="4">
        <v>0.0005</v>
      </c>
      <c r="E5" s="4">
        <v>0.75</v>
      </c>
      <c r="G5">
        <f>SQRT(2*9.8*E5)</f>
        <v>3.8340579025361627</v>
      </c>
      <c r="H5">
        <f>D5/G5</f>
        <v>0.00013041013273932528</v>
      </c>
      <c r="I5" s="4">
        <v>0.01</v>
      </c>
      <c r="J5">
        <f>$C$5*M5/1000/(3.14*L5^2/4)</f>
        <v>-1.3555441711725953</v>
      </c>
      <c r="K5">
        <f>3.14*L5^2/4</f>
        <v>9.22138891954147E-05</v>
      </c>
      <c r="L5">
        <v>0.010838354235857469</v>
      </c>
      <c r="M5" s="6">
        <f>(2*9.8*$E$5*(3.14*L5^2/4)^2-$D$5^2)/2/$D$5/$C$5*1000</f>
        <v>-4.976114649681527</v>
      </c>
      <c r="N5">
        <f>1/2*1000*M5/K5*$D$5^2</f>
        <v>-6.745343208462357</v>
      </c>
      <c r="O5">
        <f>1000*M5*$D$5</f>
        <v>-2.4880573248407636</v>
      </c>
      <c r="P5">
        <f>O5/$I$5</f>
        <v>-248.80573248407634</v>
      </c>
      <c r="Q5">
        <f>-J5+SQRT(J5^2+2*9.8*$E$5)</f>
        <v>5.422176684690383</v>
      </c>
      <c r="R5">
        <f aca="true" t="shared" si="0" ref="R5:R18">Q5*K5</f>
        <v>0.0005</v>
      </c>
      <c r="T5">
        <f aca="true" t="shared" si="1" ref="T5:T18">P5/K5</f>
        <v>-2698137.283384943</v>
      </c>
      <c r="U5">
        <f>N5/T5</f>
        <v>2.4999999999999998E-06</v>
      </c>
      <c r="V5" s="6">
        <f>N5/$V$4*10^-5</f>
        <v>-2.2484477361541192E-05</v>
      </c>
    </row>
    <row r="6" spans="10:22" ht="12.75">
      <c r="J6">
        <f aca="true" t="shared" si="2" ref="J6:J18">$C$5*M6/1000/(3.14*L6^2/4)</f>
        <v>-0.549918510969568</v>
      </c>
      <c r="K6">
        <f aca="true" t="shared" si="3" ref="K6:K18">3.14*L6^2/4</f>
        <v>0.00011304</v>
      </c>
      <c r="L6">
        <v>0.012</v>
      </c>
      <c r="M6" s="6">
        <f aca="true" t="shared" si="4" ref="M6:M18">(2*9.8*$E$5*(3.14*L6^2/4)^2-$D$5^2)/2/$D$5/$C$5*1000</f>
        <v>-2.474633299363056</v>
      </c>
      <c r="N6">
        <f aca="true" t="shared" si="5" ref="N6:N18">1/2*1000*M6/K6*$D$5^2</f>
        <v>-2.7364575585667192</v>
      </c>
      <c r="O6">
        <f aca="true" t="shared" si="6" ref="O6:O18">1000*M6*$D$5</f>
        <v>-1.237316649681528</v>
      </c>
      <c r="P6">
        <f aca="true" t="shared" si="7" ref="P6:P18">O6/$I$5</f>
        <v>-123.7316649681528</v>
      </c>
      <c r="Q6">
        <f aca="true" t="shared" si="8" ref="Q6:Q18">-J6+SQRT(J6^2+2*9.8*$E$5)</f>
        <v>4.423213021939136</v>
      </c>
      <c r="R6">
        <f t="shared" si="0"/>
        <v>0.0005</v>
      </c>
      <c r="T6">
        <f t="shared" si="1"/>
        <v>-1094583.0234266878</v>
      </c>
      <c r="U6">
        <f aca="true" t="shared" si="9" ref="U6:U18">N6/T6</f>
        <v>2.4999999999999998E-06</v>
      </c>
      <c r="V6" s="6">
        <f aca="true" t="shared" si="10" ref="V6:V18">N6/$V$4*10^-5</f>
        <v>-9.121525195222398E-06</v>
      </c>
    </row>
    <row r="7" spans="4:22" ht="12.75">
      <c r="D7" s="5" t="s">
        <v>34</v>
      </c>
      <c r="E7" t="s">
        <v>27</v>
      </c>
      <c r="H7">
        <f>2*SQRT(H5/3.14)</f>
        <v>0.012889047972201582</v>
      </c>
      <c r="I7" s="5" t="s">
        <v>30</v>
      </c>
      <c r="J7">
        <f t="shared" si="2"/>
        <v>0.06572971550521985</v>
      </c>
      <c r="K7">
        <f t="shared" si="3"/>
        <v>0.000132665</v>
      </c>
      <c r="L7">
        <v>0.013</v>
      </c>
      <c r="M7" s="6">
        <f t="shared" si="4"/>
        <v>0.3471350600119423</v>
      </c>
      <c r="N7">
        <f t="shared" si="5"/>
        <v>0.3270786002449236</v>
      </c>
      <c r="O7">
        <f t="shared" si="6"/>
        <v>0.17356753000597117</v>
      </c>
      <c r="P7">
        <f t="shared" si="7"/>
        <v>17.356753000597116</v>
      </c>
      <c r="Q7">
        <f t="shared" si="8"/>
        <v>3.7688915689895603</v>
      </c>
      <c r="R7">
        <f t="shared" si="0"/>
        <v>0.0005</v>
      </c>
      <c r="T7">
        <f t="shared" si="1"/>
        <v>130831.44009796945</v>
      </c>
      <c r="U7">
        <f t="shared" si="9"/>
        <v>2.4999999999999998E-06</v>
      </c>
      <c r="V7" s="6">
        <f t="shared" si="10"/>
        <v>1.090262000816412E-06</v>
      </c>
    </row>
    <row r="8" spans="4:22" ht="12.75">
      <c r="D8" s="5"/>
      <c r="E8" t="s">
        <v>28</v>
      </c>
      <c r="I8" s="5" t="s">
        <v>29</v>
      </c>
      <c r="J8">
        <f t="shared" si="2"/>
        <v>0.6368882368386851</v>
      </c>
      <c r="K8">
        <f t="shared" si="3"/>
        <v>0.00015386000000000002</v>
      </c>
      <c r="L8">
        <v>0.014</v>
      </c>
      <c r="M8" s="6">
        <f t="shared" si="4"/>
        <v>3.9009404506369467</v>
      </c>
      <c r="N8">
        <f t="shared" si="5"/>
        <v>3.16922888554282</v>
      </c>
      <c r="O8">
        <f t="shared" si="6"/>
        <v>1.9504702253184736</v>
      </c>
      <c r="P8">
        <f t="shared" si="7"/>
        <v>195.04702253184735</v>
      </c>
      <c r="Q8">
        <f t="shared" si="8"/>
        <v>3.2497075263226307</v>
      </c>
      <c r="R8">
        <f t="shared" si="0"/>
        <v>0.0005</v>
      </c>
      <c r="T8">
        <f t="shared" si="1"/>
        <v>1267691.554217128</v>
      </c>
      <c r="U8">
        <f t="shared" si="9"/>
        <v>2.4999999999999998E-06</v>
      </c>
      <c r="V8" s="6">
        <f t="shared" si="10"/>
        <v>1.0564096285142734E-05</v>
      </c>
    </row>
    <row r="9" spans="4:22" ht="12.75">
      <c r="D9" s="5" t="s">
        <v>37</v>
      </c>
      <c r="E9" s="5" t="s">
        <v>40</v>
      </c>
      <c r="J9">
        <f t="shared" si="2"/>
        <v>1.1809593329794763</v>
      </c>
      <c r="K9">
        <f t="shared" si="3"/>
        <v>0.000176625</v>
      </c>
      <c r="L9">
        <v>0.015</v>
      </c>
      <c r="M9" s="6">
        <f t="shared" si="4"/>
        <v>8.303620310011944</v>
      </c>
      <c r="N9">
        <f t="shared" si="5"/>
        <v>5.876589037517299</v>
      </c>
      <c r="O9">
        <f t="shared" si="6"/>
        <v>4.151810155005972</v>
      </c>
      <c r="P9">
        <f t="shared" si="7"/>
        <v>415.1810155005972</v>
      </c>
      <c r="Q9">
        <f t="shared" si="8"/>
        <v>2.830856334041047</v>
      </c>
      <c r="R9">
        <f t="shared" si="0"/>
        <v>0.0004999999999999999</v>
      </c>
      <c r="T9">
        <f t="shared" si="1"/>
        <v>2350635.61500692</v>
      </c>
      <c r="U9">
        <f t="shared" si="9"/>
        <v>2.4999999999999994E-06</v>
      </c>
      <c r="V9" s="6">
        <f t="shared" si="10"/>
        <v>1.9588630125057665E-05</v>
      </c>
    </row>
    <row r="10" spans="4:22" ht="12.75">
      <c r="D10" s="5" t="s">
        <v>38</v>
      </c>
      <c r="E10" s="5" t="s">
        <v>41</v>
      </c>
      <c r="I10" s="5" t="s">
        <v>40</v>
      </c>
      <c r="J10">
        <f t="shared" si="2"/>
        <v>1.7100833375796183</v>
      </c>
      <c r="K10">
        <f t="shared" si="3"/>
        <v>0.00020096</v>
      </c>
      <c r="L10">
        <v>0.016</v>
      </c>
      <c r="M10" s="6">
        <f t="shared" si="4"/>
        <v>13.680666700636946</v>
      </c>
      <c r="N10">
        <f t="shared" si="5"/>
        <v>8.509570748306222</v>
      </c>
      <c r="O10">
        <f t="shared" si="6"/>
        <v>6.840333350318473</v>
      </c>
      <c r="P10">
        <f t="shared" si="7"/>
        <v>684.0333350318473</v>
      </c>
      <c r="Q10">
        <f t="shared" si="8"/>
        <v>2.4880573248407636</v>
      </c>
      <c r="R10">
        <f t="shared" si="0"/>
        <v>0.0004999999999999999</v>
      </c>
      <c r="T10">
        <f t="shared" si="1"/>
        <v>3403828.2993224883</v>
      </c>
      <c r="U10">
        <f t="shared" si="9"/>
        <v>2.5000000000000006E-06</v>
      </c>
      <c r="V10" s="6">
        <f t="shared" si="10"/>
        <v>2.8365235827687413E-05</v>
      </c>
    </row>
    <row r="11" spans="4:22" ht="12.75">
      <c r="D11" s="5" t="s">
        <v>39</v>
      </c>
      <c r="I11" s="5" t="s">
        <v>41</v>
      </c>
      <c r="J11">
        <f t="shared" si="2"/>
        <v>2.232938553357725</v>
      </c>
      <c r="K11">
        <f t="shared" si="3"/>
        <v>0.00022686500000000003</v>
      </c>
      <c r="L11">
        <v>0.017</v>
      </c>
      <c r="M11" s="6">
        <f t="shared" si="4"/>
        <v>20.166226310011954</v>
      </c>
      <c r="N11">
        <f t="shared" si="5"/>
        <v>11.111358247202054</v>
      </c>
      <c r="O11">
        <f t="shared" si="6"/>
        <v>10.083113155005977</v>
      </c>
      <c r="P11">
        <f t="shared" si="7"/>
        <v>1008.3113155005976</v>
      </c>
      <c r="Q11">
        <f t="shared" si="8"/>
        <v>2.2039538932845524</v>
      </c>
      <c r="R11">
        <f t="shared" si="0"/>
        <v>0.0005</v>
      </c>
      <c r="T11">
        <f t="shared" si="1"/>
        <v>4444543.298880821</v>
      </c>
      <c r="U11">
        <f t="shared" si="9"/>
        <v>2.5E-06</v>
      </c>
      <c r="V11" s="6">
        <f t="shared" si="10"/>
        <v>3.703786082400685E-05</v>
      </c>
    </row>
    <row r="12" spans="10:22" ht="12.75">
      <c r="J12">
        <f t="shared" si="2"/>
        <v>2.7558617729024135</v>
      </c>
      <c r="K12">
        <f t="shared" si="3"/>
        <v>0.00025434</v>
      </c>
      <c r="L12">
        <v>0.018</v>
      </c>
      <c r="M12" s="6">
        <f t="shared" si="4"/>
        <v>27.903100450636938</v>
      </c>
      <c r="N12">
        <f t="shared" si="5"/>
        <v>13.71348414063701</v>
      </c>
      <c r="O12">
        <f t="shared" si="6"/>
        <v>13.95155022531847</v>
      </c>
      <c r="P12">
        <f t="shared" si="7"/>
        <v>1395.155022531847</v>
      </c>
      <c r="Q12">
        <f t="shared" si="8"/>
        <v>1.9658724541951722</v>
      </c>
      <c r="R12">
        <f t="shared" si="0"/>
        <v>0.0005</v>
      </c>
      <c r="T12">
        <f t="shared" si="1"/>
        <v>5485393.656254805</v>
      </c>
      <c r="U12">
        <f t="shared" si="9"/>
        <v>2.4999999999999998E-06</v>
      </c>
      <c r="V12" s="6">
        <f t="shared" si="10"/>
        <v>4.5711613802123376E-05</v>
      </c>
    </row>
    <row r="13" spans="10:22" ht="12.75">
      <c r="J13">
        <f t="shared" si="2"/>
        <v>3.283567429142333</v>
      </c>
      <c r="K13">
        <f t="shared" si="3"/>
        <v>0.000283385</v>
      </c>
      <c r="L13">
        <v>0.019</v>
      </c>
      <c r="M13" s="6">
        <f t="shared" si="4"/>
        <v>37.04274506001194</v>
      </c>
      <c r="N13">
        <f t="shared" si="5"/>
        <v>16.339407987372276</v>
      </c>
      <c r="O13">
        <f t="shared" si="6"/>
        <v>18.52137253000597</v>
      </c>
      <c r="P13">
        <f t="shared" si="7"/>
        <v>1852.137253000597</v>
      </c>
      <c r="Q13">
        <f t="shared" si="8"/>
        <v>1.7643841417153343</v>
      </c>
      <c r="R13">
        <f t="shared" si="0"/>
        <v>0.0005</v>
      </c>
      <c r="T13">
        <f t="shared" si="1"/>
        <v>6535763.194948911</v>
      </c>
      <c r="U13">
        <f t="shared" si="9"/>
        <v>2.4999999999999998E-06</v>
      </c>
      <c r="V13" s="6">
        <f t="shared" si="10"/>
        <v>5.446469329124092E-05</v>
      </c>
    </row>
    <row r="14" spans="10:22" ht="12.75">
      <c r="J14">
        <f t="shared" si="2"/>
        <v>3.819621656050957</v>
      </c>
      <c r="K14">
        <f t="shared" si="3"/>
        <v>0.00031400000000000004</v>
      </c>
      <c r="L14" s="1">
        <v>0.02</v>
      </c>
      <c r="M14" s="6">
        <f t="shared" si="4"/>
        <v>47.74527070063697</v>
      </c>
      <c r="N14">
        <f t="shared" si="5"/>
        <v>19.006875278915988</v>
      </c>
      <c r="O14">
        <f t="shared" si="6"/>
        <v>23.87263535031849</v>
      </c>
      <c r="P14">
        <f t="shared" si="7"/>
        <v>2387.2635350318487</v>
      </c>
      <c r="Q14" s="2">
        <f t="shared" si="8"/>
        <v>1.5923566878980888</v>
      </c>
      <c r="R14">
        <f t="shared" si="0"/>
        <v>0.0005</v>
      </c>
      <c r="T14" s="2">
        <f t="shared" si="1"/>
        <v>7602750.111566396</v>
      </c>
      <c r="U14">
        <f t="shared" si="9"/>
        <v>2.4999999999999998E-06</v>
      </c>
      <c r="V14" s="6">
        <f t="shared" si="10"/>
        <v>6.335625092971996E-05</v>
      </c>
    </row>
    <row r="15" spans="10:22" ht="12.75">
      <c r="J15">
        <f t="shared" si="2"/>
        <v>4.366762271928306</v>
      </c>
      <c r="K15">
        <f t="shared" si="3"/>
        <v>0.00034618500000000005</v>
      </c>
      <c r="L15">
        <v>0.021</v>
      </c>
      <c r="M15" s="6">
        <f t="shared" si="4"/>
        <v>60.17944256001197</v>
      </c>
      <c r="N15">
        <f t="shared" si="5"/>
        <v>21.729509713019034</v>
      </c>
      <c r="O15">
        <f t="shared" si="6"/>
        <v>30.089721280005985</v>
      </c>
      <c r="P15">
        <f t="shared" si="7"/>
        <v>3008.9721280005983</v>
      </c>
      <c r="Q15">
        <f t="shared" si="8"/>
        <v>1.444314456143391</v>
      </c>
      <c r="R15">
        <f t="shared" si="0"/>
        <v>0.0004999999999999999</v>
      </c>
      <c r="T15">
        <f t="shared" si="1"/>
        <v>8691803.885207614</v>
      </c>
      <c r="U15">
        <f t="shared" si="9"/>
        <v>2.4999999999999998E-06</v>
      </c>
      <c r="V15" s="6">
        <f t="shared" si="10"/>
        <v>7.243169904339679E-05</v>
      </c>
    </row>
    <row r="16" spans="10:22" ht="12.75">
      <c r="J16">
        <f t="shared" si="2"/>
        <v>4.927119368637154</v>
      </c>
      <c r="K16">
        <f t="shared" si="3"/>
        <v>0.00037994</v>
      </c>
      <c r="L16">
        <v>0.022</v>
      </c>
      <c r="M16" s="6">
        <f t="shared" si="4"/>
        <v>74.52268045063695</v>
      </c>
      <c r="N16">
        <f t="shared" si="5"/>
        <v>24.517910871004947</v>
      </c>
      <c r="O16">
        <f t="shared" si="6"/>
        <v>37.26134022531848</v>
      </c>
      <c r="P16">
        <f t="shared" si="7"/>
        <v>3726.1340225318477</v>
      </c>
      <c r="Q16">
        <f t="shared" si="8"/>
        <v>1.315997262725693</v>
      </c>
      <c r="R16">
        <f t="shared" si="0"/>
        <v>0.0004999999999999998</v>
      </c>
      <c r="T16">
        <f t="shared" si="1"/>
        <v>9807164.348401979</v>
      </c>
      <c r="U16">
        <f t="shared" si="9"/>
        <v>2.5E-06</v>
      </c>
      <c r="V16" s="6">
        <f t="shared" si="10"/>
        <v>8.172636957001649E-05</v>
      </c>
    </row>
    <row r="17" spans="10:22" ht="12.75">
      <c r="J17">
        <f t="shared" si="2"/>
        <v>5.502370287184088</v>
      </c>
      <c r="K17">
        <f t="shared" si="3"/>
        <v>0.000415265</v>
      </c>
      <c r="L17">
        <v>0.023</v>
      </c>
      <c r="M17" s="6">
        <f t="shared" si="4"/>
        <v>90.96105881001196</v>
      </c>
      <c r="N17">
        <f t="shared" si="5"/>
        <v>27.380425394029103</v>
      </c>
      <c r="O17">
        <f t="shared" si="6"/>
        <v>45.48052940500598</v>
      </c>
      <c r="P17">
        <f t="shared" si="7"/>
        <v>4548.052940500598</v>
      </c>
      <c r="Q17">
        <f t="shared" si="8"/>
        <v>1.2040504256318254</v>
      </c>
      <c r="R17">
        <f t="shared" si="0"/>
        <v>0.0005</v>
      </c>
      <c r="T17">
        <f t="shared" si="1"/>
        <v>10952170.157611642</v>
      </c>
      <c r="U17">
        <f t="shared" si="9"/>
        <v>2.4999999999999998E-06</v>
      </c>
      <c r="V17" s="6">
        <f t="shared" si="10"/>
        <v>9.126808464676367E-05</v>
      </c>
    </row>
    <row r="18" spans="10:22" ht="12.75">
      <c r="J18">
        <f t="shared" si="2"/>
        <v>6.0938503722576085</v>
      </c>
      <c r="K18">
        <f t="shared" si="3"/>
        <v>0.00045216</v>
      </c>
      <c r="L18">
        <v>0.024</v>
      </c>
      <c r="M18" s="6">
        <f t="shared" si="4"/>
        <v>109.68930670063695</v>
      </c>
      <c r="N18">
        <f t="shared" si="5"/>
        <v>30.32369811035832</v>
      </c>
      <c r="O18">
        <f t="shared" si="6"/>
        <v>54.84465335031848</v>
      </c>
      <c r="P18">
        <f t="shared" si="7"/>
        <v>5484.465335031848</v>
      </c>
      <c r="Q18">
        <f t="shared" si="8"/>
        <v>1.1058032554847843</v>
      </c>
      <c r="R18">
        <f t="shared" si="0"/>
        <v>0.0005000000000000001</v>
      </c>
      <c r="T18">
        <f t="shared" si="1"/>
        <v>12129479.24414333</v>
      </c>
      <c r="U18">
        <f t="shared" si="9"/>
        <v>2.4999999999999994E-06</v>
      </c>
      <c r="V18" s="6">
        <f t="shared" si="10"/>
        <v>0.00010107899370119439</v>
      </c>
    </row>
    <row r="19" spans="2:3" ht="15.75">
      <c r="B19" s="7" t="s">
        <v>43</v>
      </c>
      <c r="C19" s="7"/>
    </row>
    <row r="20" spans="2:3" ht="15.75">
      <c r="B20" s="7" t="s">
        <v>44</v>
      </c>
      <c r="C20" s="7"/>
    </row>
    <row r="23" spans="10:25" ht="12.75">
      <c r="J23" s="5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6" spans="10:22" ht="12.75">
      <c r="J26" t="s">
        <v>8</v>
      </c>
      <c r="K26" t="s">
        <v>10</v>
      </c>
      <c r="L26" t="s">
        <v>12</v>
      </c>
      <c r="M26" t="s">
        <v>13</v>
      </c>
      <c r="N26" t="s">
        <v>14</v>
      </c>
      <c r="O26" t="s">
        <v>5</v>
      </c>
      <c r="P26" t="s">
        <v>15</v>
      </c>
      <c r="Q26" t="s">
        <v>3</v>
      </c>
      <c r="R26" t="s">
        <v>1</v>
      </c>
      <c r="T26" t="s">
        <v>11</v>
      </c>
      <c r="U26" t="s">
        <v>16</v>
      </c>
      <c r="V26" t="s">
        <v>17</v>
      </c>
    </row>
    <row r="27" spans="11:22" ht="12.75">
      <c r="K27" t="s">
        <v>31</v>
      </c>
      <c r="L27">
        <v>0</v>
      </c>
      <c r="M27" t="s">
        <v>19</v>
      </c>
      <c r="N27" t="s">
        <v>20</v>
      </c>
      <c r="O27" t="s">
        <v>21</v>
      </c>
      <c r="P27" t="s">
        <v>22</v>
      </c>
      <c r="Q27" t="s">
        <v>23</v>
      </c>
      <c r="R27" t="s">
        <v>24</v>
      </c>
      <c r="T27" t="s">
        <v>25</v>
      </c>
      <c r="U27" t="s">
        <v>18</v>
      </c>
      <c r="V27" s="3">
        <v>3</v>
      </c>
    </row>
    <row r="28" spans="10:22" ht="12.75">
      <c r="J28">
        <f aca="true" t="shared" si="11" ref="J28:J37">$C$5*M28/1000/(3.14*L28^2/4)</f>
        <v>160.00000000000034</v>
      </c>
      <c r="K28">
        <f aca="true" t="shared" si="12" ref="K28:K37">3.14*L28^2/4</f>
        <v>7.849999999999983E-07</v>
      </c>
      <c r="L28">
        <v>0.000999999999999999</v>
      </c>
      <c r="M28" s="4">
        <v>5</v>
      </c>
      <c r="N28">
        <f>1/2*1000*M28/K28*R28^2</f>
        <v>4.140184690475079E-06</v>
      </c>
      <c r="O28">
        <f aca="true" t="shared" si="13" ref="O28:O37">1000*M28*R28</f>
        <v>0.00018027881134572996</v>
      </c>
      <c r="P28">
        <f aca="true" t="shared" si="14" ref="P28:P37">O28/$I$5</f>
        <v>0.018027881134572998</v>
      </c>
      <c r="Q28">
        <f aca="true" t="shared" si="15" ref="Q28:Q37">-J28+SQRT(J28^2+2*9.8*$E$5)</f>
        <v>0.045930907349230665</v>
      </c>
      <c r="R28">
        <f aca="true" t="shared" si="16" ref="R28:R37">Q28*K28</f>
        <v>3.6055762269145995E-08</v>
      </c>
      <c r="T28">
        <f aca="true" t="shared" si="17" ref="T28:T37">P28/K28</f>
        <v>22965.45367461533</v>
      </c>
      <c r="U28" s="6">
        <f>N28/T28</f>
        <v>1.8027881134572997E-10</v>
      </c>
      <c r="V28" s="6">
        <f>N28/$V$27*10^-5</f>
        <v>1.3800615634916929E-11</v>
      </c>
    </row>
    <row r="29" spans="10:22" ht="12.75">
      <c r="J29">
        <f t="shared" si="11"/>
        <v>40.0000000000004</v>
      </c>
      <c r="K29">
        <f t="shared" si="12"/>
        <v>3.1399999999999687E-06</v>
      </c>
      <c r="L29">
        <v>0.00199999999999999</v>
      </c>
      <c r="M29" s="4">
        <v>5</v>
      </c>
      <c r="N29">
        <f aca="true" t="shared" si="18" ref="N29:N51">1/2*1000*M29/K29*R29^2</f>
        <v>0.0002638372737004242</v>
      </c>
      <c r="O29">
        <f t="shared" si="13"/>
        <v>0.002878279068157436</v>
      </c>
      <c r="P29">
        <f t="shared" si="14"/>
        <v>0.2878279068157436</v>
      </c>
      <c r="Q29">
        <f t="shared" si="15"/>
        <v>0.18332987695270475</v>
      </c>
      <c r="R29">
        <f t="shared" si="16"/>
        <v>5.756558136314872E-07</v>
      </c>
      <c r="T29">
        <f t="shared" si="17"/>
        <v>91664.93847635238</v>
      </c>
      <c r="U29" s="6">
        <f aca="true" t="shared" si="19" ref="U29:U51">N29/T29</f>
        <v>2.8782790681574356E-09</v>
      </c>
      <c r="V29" s="6">
        <f aca="true" t="shared" si="20" ref="V29:V51">N29/$V$27*10^-5</f>
        <v>8.79457579001414E-10</v>
      </c>
    </row>
    <row r="30" spans="10:22" ht="12.75">
      <c r="J30">
        <f t="shared" si="11"/>
        <v>17.777777777777892</v>
      </c>
      <c r="K30">
        <f t="shared" si="12"/>
        <v>7.0649999999999535E-06</v>
      </c>
      <c r="L30">
        <v>0.00299999999999999</v>
      </c>
      <c r="M30" s="4">
        <v>5</v>
      </c>
      <c r="N30">
        <f t="shared" si="18"/>
        <v>0.002950827070077084</v>
      </c>
      <c r="O30">
        <f t="shared" si="13"/>
        <v>0.014438695664807976</v>
      </c>
      <c r="P30">
        <f t="shared" si="14"/>
        <v>1.4438695664807975</v>
      </c>
      <c r="Q30">
        <f t="shared" si="15"/>
        <v>0.40873873078012934</v>
      </c>
      <c r="R30">
        <f t="shared" si="16"/>
        <v>2.887739132961595E-06</v>
      </c>
      <c r="T30">
        <f t="shared" si="17"/>
        <v>204369.3653900647</v>
      </c>
      <c r="U30" s="6">
        <f t="shared" si="19"/>
        <v>1.4438695664807975E-08</v>
      </c>
      <c r="V30" s="6">
        <f t="shared" si="20"/>
        <v>9.83609023359028E-09</v>
      </c>
    </row>
    <row r="31" spans="10:22" ht="12.75">
      <c r="J31">
        <f t="shared" si="11"/>
        <v>10.00000000000005</v>
      </c>
      <c r="K31">
        <f t="shared" si="12"/>
        <v>1.2559999999999936E-05</v>
      </c>
      <c r="L31">
        <v>0.00399999999999999</v>
      </c>
      <c r="M31" s="4">
        <v>5</v>
      </c>
      <c r="N31">
        <f t="shared" si="18"/>
        <v>0.015820206489678457</v>
      </c>
      <c r="O31">
        <f t="shared" si="13"/>
        <v>0.0445759793510317</v>
      </c>
      <c r="P31">
        <f t="shared" si="14"/>
        <v>4.45759793510317</v>
      </c>
      <c r="Q31">
        <f t="shared" si="15"/>
        <v>0.709808588392228</v>
      </c>
      <c r="R31">
        <f t="shared" si="16"/>
        <v>8.91519587020634E-06</v>
      </c>
      <c r="T31">
        <f t="shared" si="17"/>
        <v>354904.29419611406</v>
      </c>
      <c r="U31" s="6">
        <f t="shared" si="19"/>
        <v>4.4575979351031694E-08</v>
      </c>
      <c r="V31" s="6">
        <f t="shared" si="20"/>
        <v>5.273402163226153E-08</v>
      </c>
    </row>
    <row r="32" spans="10:22" ht="12.75">
      <c r="J32">
        <f t="shared" si="11"/>
        <v>6.400000000000026</v>
      </c>
      <c r="K32">
        <f t="shared" si="12"/>
        <v>1.9624999999999918E-05</v>
      </c>
      <c r="L32">
        <v>0.00499999999999999</v>
      </c>
      <c r="M32" s="4">
        <v>5</v>
      </c>
      <c r="N32">
        <f t="shared" si="18"/>
        <v>0.055185197657064186</v>
      </c>
      <c r="O32">
        <f t="shared" si="13"/>
        <v>0.10406774255358286</v>
      </c>
      <c r="P32">
        <f t="shared" si="14"/>
        <v>10.406774255358286</v>
      </c>
      <c r="Q32">
        <f t="shared" si="15"/>
        <v>1.0605629814377915</v>
      </c>
      <c r="R32">
        <f t="shared" si="16"/>
        <v>2.0813548510716572E-05</v>
      </c>
      <c r="T32">
        <f t="shared" si="17"/>
        <v>530281.4907188958</v>
      </c>
      <c r="U32" s="6">
        <f t="shared" si="19"/>
        <v>1.0406774255358286E-07</v>
      </c>
      <c r="V32" s="6">
        <f t="shared" si="20"/>
        <v>1.8395065885688064E-07</v>
      </c>
    </row>
    <row r="33" spans="10:22" ht="12.75">
      <c r="J33">
        <f t="shared" si="11"/>
        <v>4.444444444444444</v>
      </c>
      <c r="K33">
        <f t="shared" si="12"/>
        <v>2.826E-05</v>
      </c>
      <c r="L33">
        <v>0.006</v>
      </c>
      <c r="M33" s="4">
        <v>5</v>
      </c>
      <c r="N33">
        <f t="shared" si="18"/>
        <v>0.14351011406379408</v>
      </c>
      <c r="O33">
        <f t="shared" si="13"/>
        <v>0.2013850993356465</v>
      </c>
      <c r="P33">
        <f t="shared" si="14"/>
        <v>20.13850993356465</v>
      </c>
      <c r="Q33">
        <f t="shared" si="15"/>
        <v>1.425230710089501</v>
      </c>
      <c r="R33">
        <f t="shared" si="16"/>
        <v>4.02770198671293E-05</v>
      </c>
      <c r="T33">
        <f t="shared" si="17"/>
        <v>712615.3550447505</v>
      </c>
      <c r="U33" s="6">
        <f t="shared" si="19"/>
        <v>2.013850993356465E-07</v>
      </c>
      <c r="V33" s="6">
        <f t="shared" si="20"/>
        <v>4.783670468793136E-07</v>
      </c>
    </row>
    <row r="34" spans="10:22" ht="12.75">
      <c r="J34">
        <f t="shared" si="11"/>
        <v>3.2653061224489788</v>
      </c>
      <c r="K34">
        <f t="shared" si="12"/>
        <v>3.8465000000000005E-05</v>
      </c>
      <c r="L34">
        <v>0.007</v>
      </c>
      <c r="M34" s="4">
        <v>5</v>
      </c>
      <c r="N34">
        <f t="shared" si="18"/>
        <v>0.301535129061758</v>
      </c>
      <c r="O34">
        <f t="shared" si="13"/>
        <v>0.3405664214123366</v>
      </c>
      <c r="P34">
        <f t="shared" si="14"/>
        <v>34.05664214123366</v>
      </c>
      <c r="Q34">
        <f t="shared" si="15"/>
        <v>1.770786020602296</v>
      </c>
      <c r="R34">
        <f t="shared" si="16"/>
        <v>6.811328428246732E-05</v>
      </c>
      <c r="T34">
        <f t="shared" si="17"/>
        <v>885393.0103011479</v>
      </c>
      <c r="U34" s="6">
        <f t="shared" si="19"/>
        <v>3.4056642141233656E-07</v>
      </c>
      <c r="V34" s="6">
        <f t="shared" si="20"/>
        <v>1.0051170968725266E-06</v>
      </c>
    </row>
    <row r="35" spans="10:22" ht="12.75">
      <c r="J35">
        <f t="shared" si="11"/>
        <v>2.5</v>
      </c>
      <c r="K35">
        <f t="shared" si="12"/>
        <v>5.024E-05</v>
      </c>
      <c r="L35">
        <v>0.008</v>
      </c>
      <c r="M35" s="4">
        <v>5</v>
      </c>
      <c r="N35">
        <f t="shared" si="18"/>
        <v>0.5418905261739331</v>
      </c>
      <c r="O35">
        <f t="shared" si="13"/>
        <v>0.5217717895304268</v>
      </c>
      <c r="P35">
        <f t="shared" si="14"/>
        <v>52.17717895304268</v>
      </c>
      <c r="Q35">
        <f t="shared" si="15"/>
        <v>2.077116996538323</v>
      </c>
      <c r="R35">
        <f t="shared" si="16"/>
        <v>0.00010435435790608535</v>
      </c>
      <c r="T35">
        <f t="shared" si="17"/>
        <v>1038558.4982691616</v>
      </c>
      <c r="U35" s="6">
        <f t="shared" si="19"/>
        <v>5.217717895304268E-07</v>
      </c>
      <c r="V35" s="6">
        <f t="shared" si="20"/>
        <v>1.8063017539131103E-06</v>
      </c>
    </row>
    <row r="36" spans="10:22" ht="12.75">
      <c r="J36">
        <f t="shared" si="11"/>
        <v>1.9753086419753085</v>
      </c>
      <c r="K36">
        <f t="shared" si="12"/>
        <v>6.3585E-05</v>
      </c>
      <c r="L36">
        <v>0.009</v>
      </c>
      <c r="M36" s="4">
        <v>5</v>
      </c>
      <c r="N36">
        <f t="shared" si="18"/>
        <v>0.8686876607478161</v>
      </c>
      <c r="O36">
        <f t="shared" si="13"/>
        <v>0.7432059264339184</v>
      </c>
      <c r="P36">
        <f t="shared" si="14"/>
        <v>74.32059264339183</v>
      </c>
      <c r="Q36">
        <f t="shared" si="15"/>
        <v>2.3376768937136694</v>
      </c>
      <c r="R36">
        <f t="shared" si="16"/>
        <v>0.00014864118528678367</v>
      </c>
      <c r="T36">
        <f t="shared" si="17"/>
        <v>1168838.4468568347</v>
      </c>
      <c r="U36" s="6">
        <f t="shared" si="19"/>
        <v>7.432059264339184E-07</v>
      </c>
      <c r="V36" s="6">
        <f t="shared" si="20"/>
        <v>2.895625535826054E-06</v>
      </c>
    </row>
    <row r="37" spans="10:22" ht="12.75">
      <c r="J37">
        <f t="shared" si="11"/>
        <v>1.5999999999999996</v>
      </c>
      <c r="K37">
        <f t="shared" si="12"/>
        <v>7.850000000000001E-05</v>
      </c>
      <c r="L37">
        <v>0.01</v>
      </c>
      <c r="M37" s="4">
        <v>5</v>
      </c>
      <c r="N37">
        <f t="shared" si="18"/>
        <v>1.2806391934231722</v>
      </c>
      <c r="O37">
        <f t="shared" si="13"/>
        <v>1.0026473791105177</v>
      </c>
      <c r="P37">
        <f t="shared" si="14"/>
        <v>100.26473791105177</v>
      </c>
      <c r="Q37">
        <f t="shared" si="15"/>
        <v>2.5545156155681976</v>
      </c>
      <c r="R37">
        <f t="shared" si="16"/>
        <v>0.00020052947582210355</v>
      </c>
      <c r="T37">
        <f t="shared" si="17"/>
        <v>1277257.8077840987</v>
      </c>
      <c r="U37" s="6">
        <f t="shared" si="19"/>
        <v>1.0026473791105179E-06</v>
      </c>
      <c r="V37" s="6">
        <f t="shared" si="20"/>
        <v>4.2687973114105744E-06</v>
      </c>
    </row>
    <row r="38" spans="10:22" ht="12.75">
      <c r="J38">
        <f aca="true" t="shared" si="21" ref="J38:J51">$C$5*M38/1000/(3.14*L38^2/4)</f>
        <v>1.3223140495867767</v>
      </c>
      <c r="K38">
        <f>3.14*L38^2/4</f>
        <v>9.4985E-05</v>
      </c>
      <c r="L38">
        <v>0.011</v>
      </c>
      <c r="M38" s="4">
        <v>5</v>
      </c>
      <c r="N38">
        <f t="shared" si="18"/>
        <v>1.7741469319264265</v>
      </c>
      <c r="O38">
        <f>1000*M38*R38</f>
        <v>1.2981423124181402</v>
      </c>
      <c r="P38">
        <f>O38/$I$5</f>
        <v>129.814231241814</v>
      </c>
      <c r="Q38">
        <f>-J38+SQRT(J38^2+2*9.8*$E$5)</f>
        <v>2.7333627676330794</v>
      </c>
      <c r="R38">
        <f aca="true" t="shared" si="22" ref="R38:R51">Q38*K38</f>
        <v>0.00025962846248362803</v>
      </c>
      <c r="T38">
        <f aca="true" t="shared" si="23" ref="T38:T51">P38/K38</f>
        <v>1366681.3838165395</v>
      </c>
      <c r="U38" s="6">
        <f t="shared" si="19"/>
        <v>1.2981423124181402E-06</v>
      </c>
      <c r="V38" s="6">
        <f t="shared" si="20"/>
        <v>5.913823106421422E-06</v>
      </c>
    </row>
    <row r="39" spans="10:22" ht="12.75">
      <c r="J39">
        <f t="shared" si="21"/>
        <v>1.111111111111111</v>
      </c>
      <c r="K39">
        <f aca="true" t="shared" si="24" ref="K39:K51">3.14*L39^2/4</f>
        <v>0.00011304</v>
      </c>
      <c r="L39">
        <v>0.012</v>
      </c>
      <c r="M39" s="4">
        <v>5</v>
      </c>
      <c r="N39">
        <f t="shared" si="18"/>
        <v>2.3451394596511843</v>
      </c>
      <c r="O39">
        <f aca="true" t="shared" si="25" ref="O39:O51">1000*M39*R39</f>
        <v>1.6281724863139344</v>
      </c>
      <c r="P39">
        <f aca="true" t="shared" si="26" ref="P39:P51">O39/$I$5</f>
        <v>162.81724863139343</v>
      </c>
      <c r="Q39">
        <f aca="true" t="shared" si="27" ref="Q39:Q51">-J39+SQRT(J39^2+2*9.8*$E$5)</f>
        <v>2.880701497370726</v>
      </c>
      <c r="R39">
        <f t="shared" si="22"/>
        <v>0.0003256344972627869</v>
      </c>
      <c r="T39">
        <f t="shared" si="23"/>
        <v>1440350.748685363</v>
      </c>
      <c r="U39" s="6">
        <f t="shared" si="19"/>
        <v>1.6281724863139344E-06</v>
      </c>
      <c r="V39" s="6">
        <f t="shared" si="20"/>
        <v>7.817131532170616E-06</v>
      </c>
    </row>
    <row r="40" spans="10:22" ht="12.75">
      <c r="J40">
        <f t="shared" si="21"/>
        <v>0.9467455621301775</v>
      </c>
      <c r="K40">
        <f t="shared" si="24"/>
        <v>0.000132665</v>
      </c>
      <c r="L40">
        <v>0.013</v>
      </c>
      <c r="M40" s="4">
        <v>5</v>
      </c>
      <c r="N40">
        <f t="shared" si="18"/>
        <v>2.9898857133196644</v>
      </c>
      <c r="O40">
        <f t="shared" si="25"/>
        <v>1.9916153949936046</v>
      </c>
      <c r="P40">
        <f t="shared" si="26"/>
        <v>199.16153949936046</v>
      </c>
      <c r="Q40">
        <f t="shared" si="27"/>
        <v>3.002472988344484</v>
      </c>
      <c r="R40">
        <f t="shared" si="22"/>
        <v>0.00039832307899872094</v>
      </c>
      <c r="T40">
        <f t="shared" si="23"/>
        <v>1501236.494172242</v>
      </c>
      <c r="U40" s="6">
        <f t="shared" si="19"/>
        <v>1.991615394993605E-06</v>
      </c>
      <c r="V40" s="6">
        <f t="shared" si="20"/>
        <v>9.966285711065549E-06</v>
      </c>
    </row>
    <row r="41" spans="10:22" ht="12.75">
      <c r="J41">
        <f t="shared" si="21"/>
        <v>0.8163265306122447</v>
      </c>
      <c r="K41">
        <f t="shared" si="24"/>
        <v>0.00015386000000000002</v>
      </c>
      <c r="L41">
        <v>0.014</v>
      </c>
      <c r="M41" s="4">
        <v>5</v>
      </c>
      <c r="N41">
        <f t="shared" si="18"/>
        <v>3.7052489419801162</v>
      </c>
      <c r="O41">
        <f t="shared" si="25"/>
        <v>2.38765492107436</v>
      </c>
      <c r="P41">
        <f t="shared" si="26"/>
        <v>238.765492107436</v>
      </c>
      <c r="Q41">
        <f t="shared" si="27"/>
        <v>3.1036720669106455</v>
      </c>
      <c r="R41">
        <f t="shared" si="22"/>
        <v>0.00047753098421487197</v>
      </c>
      <c r="T41">
        <f t="shared" si="23"/>
        <v>1551836.0334553227</v>
      </c>
      <c r="U41" s="6">
        <f t="shared" si="19"/>
        <v>2.38765492107436E-06</v>
      </c>
      <c r="V41" s="6">
        <f t="shared" si="20"/>
        <v>1.2350829806600388E-05</v>
      </c>
    </row>
    <row r="42" spans="10:22" ht="12.75">
      <c r="J42">
        <f t="shared" si="21"/>
        <v>0.711111111111111</v>
      </c>
      <c r="K42">
        <f t="shared" si="24"/>
        <v>0.000176625</v>
      </c>
      <c r="L42">
        <v>0.015</v>
      </c>
      <c r="M42" s="4">
        <v>5</v>
      </c>
      <c r="N42">
        <f t="shared" si="18"/>
        <v>4.488694447392984</v>
      </c>
      <c r="O42">
        <f t="shared" si="25"/>
        <v>2.815698238041118</v>
      </c>
      <c r="P42">
        <f t="shared" si="26"/>
        <v>281.5698238041118</v>
      </c>
      <c r="Q42">
        <f t="shared" si="27"/>
        <v>3.1883348767627666</v>
      </c>
      <c r="R42">
        <f t="shared" si="22"/>
        <v>0.0005631396476082236</v>
      </c>
      <c r="T42">
        <f t="shared" si="23"/>
        <v>1594167.4383813832</v>
      </c>
      <c r="U42" s="6">
        <f t="shared" si="19"/>
        <v>2.8156982380411185E-06</v>
      </c>
      <c r="V42" s="6">
        <f t="shared" si="20"/>
        <v>1.496231482464328E-05</v>
      </c>
    </row>
    <row r="43" spans="10:22" ht="12.75">
      <c r="J43">
        <f t="shared" si="21"/>
        <v>0.625</v>
      </c>
      <c r="K43">
        <f t="shared" si="24"/>
        <v>0.00020096</v>
      </c>
      <c r="L43">
        <v>0.016</v>
      </c>
      <c r="M43" s="4">
        <v>5</v>
      </c>
      <c r="N43">
        <f t="shared" si="18"/>
        <v>5.33821015062081</v>
      </c>
      <c r="O43">
        <f t="shared" si="25"/>
        <v>3.2753117590067027</v>
      </c>
      <c r="P43">
        <f t="shared" si="26"/>
        <v>327.53117590067023</v>
      </c>
      <c r="Q43">
        <f t="shared" si="27"/>
        <v>3.259665365253486</v>
      </c>
      <c r="R43">
        <f t="shared" si="22"/>
        <v>0.0006550623518013405</v>
      </c>
      <c r="T43">
        <f t="shared" si="23"/>
        <v>1629832.6826267429</v>
      </c>
      <c r="U43" s="6">
        <f t="shared" si="19"/>
        <v>3.2753117590067028E-06</v>
      </c>
      <c r="V43" s="6">
        <f t="shared" si="20"/>
        <v>1.7794033835402703E-05</v>
      </c>
    </row>
    <row r="44" spans="10:22" ht="12.75">
      <c r="J44">
        <f t="shared" si="21"/>
        <v>0.5536332179930795</v>
      </c>
      <c r="K44">
        <f t="shared" si="24"/>
        <v>0.00022686500000000003</v>
      </c>
      <c r="L44">
        <v>0.017</v>
      </c>
      <c r="M44" s="4">
        <v>5</v>
      </c>
      <c r="N44">
        <f t="shared" si="18"/>
        <v>6.252209153125694</v>
      </c>
      <c r="O44">
        <f t="shared" si="25"/>
        <v>3.7661750218542167</v>
      </c>
      <c r="P44">
        <f t="shared" si="26"/>
        <v>376.61750218542164</v>
      </c>
      <c r="Q44">
        <f t="shared" si="27"/>
        <v>3.3201904408826537</v>
      </c>
      <c r="R44">
        <f t="shared" si="22"/>
        <v>0.0007532350043708433</v>
      </c>
      <c r="T44">
        <f t="shared" si="23"/>
        <v>1660095.2204413267</v>
      </c>
      <c r="U44" s="6">
        <f t="shared" si="19"/>
        <v>3.7661750218542166E-06</v>
      </c>
      <c r="V44" s="6">
        <f t="shared" si="20"/>
        <v>2.0840697177085648E-05</v>
      </c>
    </row>
    <row r="45" spans="10:22" ht="12.75">
      <c r="J45">
        <f t="shared" si="21"/>
        <v>0.49382716049382713</v>
      </c>
      <c r="K45">
        <f t="shared" si="24"/>
        <v>0.00025434</v>
      </c>
      <c r="L45">
        <v>0.018</v>
      </c>
      <c r="M45" s="4">
        <v>5</v>
      </c>
      <c r="N45">
        <f t="shared" si="18"/>
        <v>7.2294402741531725</v>
      </c>
      <c r="O45">
        <f t="shared" si="25"/>
        <v>4.288048319839828</v>
      </c>
      <c r="P45">
        <f t="shared" si="26"/>
        <v>428.8048319839828</v>
      </c>
      <c r="Q45">
        <f t="shared" si="27"/>
        <v>3.371902429692403</v>
      </c>
      <c r="R45">
        <f t="shared" si="22"/>
        <v>0.0008576096639679657</v>
      </c>
      <c r="T45">
        <f t="shared" si="23"/>
        <v>1685951.2148462012</v>
      </c>
      <c r="U45" s="6">
        <f t="shared" si="19"/>
        <v>4.28804831983983E-06</v>
      </c>
      <c r="V45" s="6">
        <f t="shared" si="20"/>
        <v>2.4098134247177247E-05</v>
      </c>
    </row>
    <row r="46" spans="10:22" ht="12.75">
      <c r="J46">
        <f t="shared" si="21"/>
        <v>0.44321329639889195</v>
      </c>
      <c r="K46">
        <f t="shared" si="24"/>
        <v>0.000283385</v>
      </c>
      <c r="L46">
        <v>0.019</v>
      </c>
      <c r="M46" s="4">
        <v>5</v>
      </c>
      <c r="N46">
        <f t="shared" si="18"/>
        <v>8.268913931352117</v>
      </c>
      <c r="O46">
        <f t="shared" si="25"/>
        <v>4.840750122074284</v>
      </c>
      <c r="P46">
        <f t="shared" si="26"/>
        <v>484.07501220742836</v>
      </c>
      <c r="Q46">
        <f t="shared" si="27"/>
        <v>3.4163770997577743</v>
      </c>
      <c r="R46">
        <f t="shared" si="22"/>
        <v>0.0009681500244148568</v>
      </c>
      <c r="T46">
        <f t="shared" si="23"/>
        <v>1708188.549878887</v>
      </c>
      <c r="U46" s="6">
        <f t="shared" si="19"/>
        <v>4.840750122074284E-06</v>
      </c>
      <c r="V46" s="6">
        <f t="shared" si="20"/>
        <v>2.7563046437840393E-05</v>
      </c>
    </row>
    <row r="47" spans="10:22" ht="12.75">
      <c r="J47">
        <f t="shared" si="21"/>
        <v>0.3999999999999999</v>
      </c>
      <c r="K47">
        <f t="shared" si="24"/>
        <v>0.00031400000000000004</v>
      </c>
      <c r="L47" s="1">
        <v>0.02</v>
      </c>
      <c r="M47" s="4">
        <v>5</v>
      </c>
      <c r="N47">
        <f t="shared" si="18"/>
        <v>9.369843490415017</v>
      </c>
      <c r="O47">
        <f t="shared" si="25"/>
        <v>5.424141273962465</v>
      </c>
      <c r="P47">
        <f t="shared" si="26"/>
        <v>542.4141273962465</v>
      </c>
      <c r="Q47" s="2">
        <f t="shared" si="27"/>
        <v>3.4548670534792767</v>
      </c>
      <c r="R47">
        <f t="shared" si="22"/>
        <v>0.001084828254792493</v>
      </c>
      <c r="T47" s="2">
        <f t="shared" si="23"/>
        <v>1727433.5267396383</v>
      </c>
      <c r="U47" s="6">
        <f t="shared" si="19"/>
        <v>5.424141273962465E-06</v>
      </c>
      <c r="V47" s="6">
        <f t="shared" si="20"/>
        <v>3.1232811634716726E-05</v>
      </c>
    </row>
    <row r="48" spans="10:22" ht="12.75">
      <c r="J48">
        <f t="shared" si="21"/>
        <v>0.3628117913832199</v>
      </c>
      <c r="K48">
        <f t="shared" si="24"/>
        <v>0.00034618500000000005</v>
      </c>
      <c r="L48">
        <v>0.021</v>
      </c>
      <c r="M48" s="4">
        <v>5</v>
      </c>
      <c r="N48">
        <f t="shared" si="18"/>
        <v>10.531599845695299</v>
      </c>
      <c r="O48">
        <f t="shared" si="25"/>
        <v>6.038113854989841</v>
      </c>
      <c r="P48">
        <f t="shared" si="26"/>
        <v>603.811385498984</v>
      </c>
      <c r="Q48">
        <f t="shared" si="27"/>
        <v>3.488374051440611</v>
      </c>
      <c r="R48">
        <f t="shared" si="22"/>
        <v>0.0012076227709979682</v>
      </c>
      <c r="T48">
        <f t="shared" si="23"/>
        <v>1744187.0257203055</v>
      </c>
      <c r="U48" s="6">
        <f t="shared" si="19"/>
        <v>6.0381138549898405E-06</v>
      </c>
      <c r="V48" s="6">
        <f t="shared" si="20"/>
        <v>3.510533281898433E-05</v>
      </c>
    </row>
    <row r="49" spans="10:22" ht="12.75">
      <c r="J49">
        <f t="shared" si="21"/>
        <v>0.33057851239669417</v>
      </c>
      <c r="K49">
        <f t="shared" si="24"/>
        <v>0.00037994</v>
      </c>
      <c r="L49">
        <v>0.022</v>
      </c>
      <c r="M49" s="4">
        <v>5</v>
      </c>
      <c r="N49">
        <f t="shared" si="18"/>
        <v>11.753676573236485</v>
      </c>
      <c r="O49">
        <f t="shared" si="25"/>
        <v>6.6825832409596435</v>
      </c>
      <c r="P49">
        <f t="shared" si="26"/>
        <v>668.2583240959643</v>
      </c>
      <c r="Q49">
        <f t="shared" si="27"/>
        <v>3.517704501215794</v>
      </c>
      <c r="R49">
        <f t="shared" si="22"/>
        <v>0.0013365166481919288</v>
      </c>
      <c r="T49">
        <f t="shared" si="23"/>
        <v>1758852.2506078968</v>
      </c>
      <c r="U49" s="6">
        <f t="shared" si="19"/>
        <v>6.682583240959645E-06</v>
      </c>
      <c r="V49" s="6">
        <f t="shared" si="20"/>
        <v>3.9178921910788286E-05</v>
      </c>
    </row>
    <row r="50" spans="10:22" ht="12.75">
      <c r="J50">
        <f t="shared" si="21"/>
        <v>0.30245746691871456</v>
      </c>
      <c r="K50">
        <f t="shared" si="24"/>
        <v>0.000415265</v>
      </c>
      <c r="L50">
        <v>0.023</v>
      </c>
      <c r="M50" s="4">
        <v>5</v>
      </c>
      <c r="N50">
        <f t="shared" si="18"/>
        <v>13.035663264715254</v>
      </c>
      <c r="O50">
        <f t="shared" si="25"/>
        <v>7.357482385722701</v>
      </c>
      <c r="P50">
        <f t="shared" si="26"/>
        <v>735.7482385722701</v>
      </c>
      <c r="Q50">
        <f t="shared" si="27"/>
        <v>3.5435119192432305</v>
      </c>
      <c r="R50">
        <f t="shared" si="22"/>
        <v>0.0014714964771445401</v>
      </c>
      <c r="T50">
        <f t="shared" si="23"/>
        <v>1771755.9596216155</v>
      </c>
      <c r="U50" s="6">
        <f t="shared" si="19"/>
        <v>7.357482385722699E-06</v>
      </c>
      <c r="V50" s="6">
        <f t="shared" si="20"/>
        <v>4.3452210882384184E-05</v>
      </c>
    </row>
    <row r="51" spans="10:22" ht="12.75">
      <c r="J51">
        <f t="shared" si="21"/>
        <v>0.27777777777777773</v>
      </c>
      <c r="K51">
        <f t="shared" si="24"/>
        <v>0.00045216</v>
      </c>
      <c r="L51">
        <v>0.024</v>
      </c>
      <c r="M51" s="4">
        <v>5</v>
      </c>
      <c r="N51">
        <f t="shared" si="18"/>
        <v>14.377225095992207</v>
      </c>
      <c r="O51">
        <f t="shared" si="25"/>
        <v>8.062757654428065</v>
      </c>
      <c r="P51">
        <f t="shared" si="26"/>
        <v>806.2757654428065</v>
      </c>
      <c r="Q51">
        <f t="shared" si="27"/>
        <v>3.5663294649805666</v>
      </c>
      <c r="R51">
        <f t="shared" si="22"/>
        <v>0.001612551530885613</v>
      </c>
      <c r="T51">
        <f t="shared" si="23"/>
        <v>1783164.7324902832</v>
      </c>
      <c r="U51" s="6">
        <f t="shared" si="19"/>
        <v>8.062757654428068E-06</v>
      </c>
      <c r="V51" s="6">
        <f t="shared" si="20"/>
        <v>4.7924083653307355E-05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dcterms:created xsi:type="dcterms:W3CDTF">2015-06-09T19:37:44Z</dcterms:created>
  <dcterms:modified xsi:type="dcterms:W3CDTF">2015-06-10T15:01:01Z</dcterms:modified>
  <cp:category/>
  <cp:version/>
  <cp:contentType/>
  <cp:contentStatus/>
</cp:coreProperties>
</file>